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ЭтаКнига" defaultThemeVersion="124226"/>
  <bookViews>
    <workbookView xWindow="0" yWindow="0" windowWidth="24000" windowHeight="10185"/>
  </bookViews>
  <sheets>
    <sheet name="РЕально" sheetId="1" r:id="rId1"/>
  </sheets>
  <definedNames>
    <definedName name="_xlnm.Print_Area" localSheetId="0">РЕально!$A$1:$Q$15</definedName>
  </definedNames>
  <calcPr calcId="145621"/>
</workbook>
</file>

<file path=xl/calcChain.xml><?xml version="1.0" encoding="utf-8"?>
<calcChain xmlns="http://schemas.openxmlformats.org/spreadsheetml/2006/main">
  <c r="L2" i="1" l="1"/>
  <c r="D2" i="1" l="1"/>
  <c r="M2" i="1" s="1"/>
  <c r="N2" i="1" l="1"/>
  <c r="F6" i="1" l="1"/>
  <c r="F5" i="1"/>
  <c r="F4" i="1"/>
  <c r="F3" i="1"/>
  <c r="C3" i="1" s="1"/>
  <c r="D3" i="1" s="1"/>
  <c r="H5" i="1" l="1"/>
  <c r="H3" i="1"/>
  <c r="C4" i="1"/>
  <c r="C5" i="1" l="1"/>
  <c r="D4" i="1"/>
  <c r="F11" i="1"/>
  <c r="H11" i="1" s="1"/>
  <c r="C6" i="1" l="1"/>
  <c r="D5" i="1"/>
  <c r="K13" i="1"/>
  <c r="F13" i="1"/>
  <c r="H13" i="1" s="1"/>
  <c r="D6" i="1" l="1"/>
  <c r="K3" i="1"/>
  <c r="L4" i="1" s="1"/>
  <c r="K5" i="1"/>
  <c r="K7" i="1"/>
  <c r="K8" i="1"/>
  <c r="K9" i="1"/>
  <c r="K10" i="1"/>
  <c r="K11" i="1"/>
  <c r="K12" i="1"/>
  <c r="K2" i="1"/>
  <c r="F12" i="1"/>
  <c r="H12" i="1" s="1"/>
  <c r="F10" i="1"/>
  <c r="H10" i="1" s="1"/>
  <c r="F9" i="1"/>
  <c r="H9" i="1" s="1"/>
  <c r="F8" i="1"/>
  <c r="H8" i="1" s="1"/>
  <c r="F7" i="1"/>
  <c r="H7" i="1" s="1"/>
  <c r="L6" i="1" l="1"/>
  <c r="M3" i="1"/>
  <c r="C7" i="1"/>
  <c r="L7" i="1" l="1"/>
  <c r="M5" i="1"/>
  <c r="N4" i="1"/>
  <c r="Q3" i="1"/>
  <c r="C8" i="1"/>
  <c r="D7" i="1"/>
  <c r="L8" i="1" l="1"/>
  <c r="M7" i="1"/>
  <c r="Q7" i="1" s="1"/>
  <c r="O4" i="1"/>
  <c r="P4" i="1"/>
  <c r="P6" i="1"/>
  <c r="N7" i="1"/>
  <c r="N6" i="1"/>
  <c r="O6" i="1" s="1"/>
  <c r="Q5" i="1"/>
  <c r="O7" i="1"/>
  <c r="C9" i="1"/>
  <c r="D8" i="1"/>
  <c r="P7" i="1" l="1"/>
  <c r="L9" i="1"/>
  <c r="M8" i="1"/>
  <c r="Q8" i="1" s="1"/>
  <c r="C10" i="1"/>
  <c r="N8" i="1"/>
  <c r="D9" i="1"/>
  <c r="L10" i="1" l="1"/>
  <c r="M9" i="1"/>
  <c r="Q9" i="1" s="1"/>
  <c r="O8" i="1"/>
  <c r="P8" i="1"/>
  <c r="D10" i="1"/>
  <c r="N9" i="1"/>
  <c r="L11" i="1" l="1"/>
  <c r="M10" i="1"/>
  <c r="Q10" i="1" s="1"/>
  <c r="P9" i="1"/>
  <c r="O9" i="1"/>
  <c r="N10" i="1"/>
  <c r="D11" i="1"/>
  <c r="D12" i="1" l="1"/>
  <c r="L12" i="1"/>
  <c r="M11" i="1"/>
  <c r="O10" i="1"/>
  <c r="P10" i="1"/>
  <c r="L13" i="1" l="1"/>
  <c r="M13" i="1" s="1"/>
  <c r="M12" i="1"/>
  <c r="M14" i="1" s="1"/>
  <c r="Q11" i="1"/>
  <c r="N11" i="1"/>
  <c r="C13" i="1"/>
  <c r="D13" i="1" s="1"/>
  <c r="P11" i="1" l="1"/>
  <c r="O11" i="1"/>
  <c r="Q12" i="1"/>
  <c r="N12" i="1"/>
  <c r="Q13" i="1"/>
  <c r="P12" i="1" l="1"/>
  <c r="O12" i="1"/>
  <c r="D14" i="1"/>
  <c r="N13" i="1"/>
  <c r="P13" i="1" l="1"/>
  <c r="O13" i="1"/>
  <c r="N14" i="1"/>
</calcChain>
</file>

<file path=xl/sharedStrings.xml><?xml version="1.0" encoding="utf-8"?>
<sst xmlns="http://schemas.openxmlformats.org/spreadsheetml/2006/main" count="18" uniqueCount="18">
  <si>
    <t>Год</t>
  </si>
  <si>
    <t>КК</t>
  </si>
  <si>
    <t>Увеличение КК,
разы</t>
  </si>
  <si>
    <t>Увеличение ДД,
разы</t>
  </si>
  <si>
    <t>Увеличение пенсии,
разы</t>
  </si>
  <si>
    <t>2% по Указу,
разы</t>
  </si>
  <si>
    <t>Увеличение пенсии
(Инфляция + Указ), разы</t>
  </si>
  <si>
    <t>Разница
(по Указу/Реальная),
разы</t>
  </si>
  <si>
    <t>Инфляция
ФЗ "О фед.бюд....",
разы</t>
  </si>
  <si>
    <t>Заполняем все голубые ячейки</t>
  </si>
  <si>
    <t>Фактически выплачено в месяц</t>
  </si>
  <si>
    <t>Фактически выплачено в год</t>
  </si>
  <si>
    <t>Итого с 2012 г.</t>
  </si>
  <si>
    <t>Недоплата по 604-г, рублей</t>
  </si>
  <si>
    <t>Недоплата по 604-г в год, %</t>
  </si>
  <si>
    <t>Недоплата по 604-г рост, % (Проверка КО ГД)</t>
  </si>
  <si>
    <t>Сумма пенсии, по Указу 604-г, в год</t>
  </si>
  <si>
    <t>Сумма пенсии, по Указу 604-г, в месяц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</si>
</sst>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₽&quot;_-;\-* #,##0.00\ &quot;₽&quot;_-;_-* &quot;-&quot;??\ &quot;₽&quot;_-;_-@_-"/>
    <numFmt numFmtId="43" formatCode="_-* #,##0.00\ _₽_-;\-* #,##0.00\ _₽_-;_-* &quot;-&quot;??\ _₽_-;_-@_-"/>
    <numFmt numFmtId="164" formatCode="0.000"/>
    <numFmt numFmtId="165" formatCode="#,##0.00\ &quot;₽&quot;"/>
    <numFmt numFmtId="166" formatCode="#,##0.00\ _₽"/>
    <numFmt numFmtId="167" formatCode="dd/mm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69D8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51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164" fontId="0" fillId="0" borderId="1" xfId="0" applyNumberForma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65" fontId="0" fillId="0" borderId="1" xfId="0" applyNumberFormat="1" applyBorder="1"/>
    <xf numFmtId="2" fontId="0" fillId="0" borderId="1" xfId="0" applyNumberFormat="1" applyBorder="1"/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/>
    <xf numFmtId="164" fontId="0" fillId="0" borderId="1" xfId="0" applyNumberFormat="1" applyFill="1" applyBorder="1"/>
    <xf numFmtId="2" fontId="0" fillId="0" borderId="1" xfId="0" applyNumberFormat="1" applyFill="1" applyBorder="1"/>
    <xf numFmtId="44" fontId="0" fillId="0" borderId="1" xfId="1" applyNumberFormat="1" applyFont="1" applyBorder="1"/>
    <xf numFmtId="44" fontId="0" fillId="3" borderId="1" xfId="1" applyNumberFormat="1" applyFont="1" applyFill="1" applyBorder="1" applyProtection="1">
      <protection locked="0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164" fontId="0" fillId="0" borderId="0" xfId="0" applyNumberFormat="1" applyFill="1" applyBorder="1"/>
    <xf numFmtId="2" fontId="0" fillId="0" borderId="0" xfId="0" applyNumberFormat="1" applyFill="1" applyBorder="1"/>
    <xf numFmtId="44" fontId="0" fillId="0" borderId="0" xfId="1" applyNumberFormat="1" applyFont="1" applyFill="1" applyBorder="1"/>
    <xf numFmtId="165" fontId="0" fillId="0" borderId="0" xfId="0" applyNumberFormat="1" applyFill="1" applyBorder="1"/>
    <xf numFmtId="0" fontId="1" fillId="2" borderId="1" xfId="0" applyFont="1" applyFill="1" applyBorder="1" applyAlignment="1">
      <alignment horizontal="center" vertical="center" wrapText="1"/>
    </xf>
    <xf numFmtId="167" fontId="1" fillId="0" borderId="1" xfId="0" applyNumberFormat="1" applyFont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44" fontId="0" fillId="0" borderId="1" xfId="1" applyNumberFormat="1" applyFont="1" applyFill="1" applyBorder="1" applyProtection="1"/>
    <xf numFmtId="165" fontId="0" fillId="0" borderId="4" xfId="0" applyNumberFormat="1" applyBorder="1" applyAlignment="1">
      <alignment horizontal="right"/>
    </xf>
    <xf numFmtId="0" fontId="1" fillId="0" borderId="1" xfId="0" applyFont="1" applyFill="1" applyBorder="1" applyAlignment="1">
      <alignment horizontal="left" vertical="center"/>
    </xf>
    <xf numFmtId="44" fontId="1" fillId="0" borderId="1" xfId="1" applyNumberFormat="1" applyFont="1" applyBorder="1"/>
    <xf numFmtId="10" fontId="0" fillId="0" borderId="5" xfId="0" applyNumberFormat="1" applyBorder="1" applyAlignment="1">
      <alignment horizontal="right"/>
    </xf>
    <xf numFmtId="166" fontId="0" fillId="2" borderId="1" xfId="0" applyNumberFormat="1" applyFill="1" applyBorder="1"/>
    <xf numFmtId="164" fontId="0" fillId="0" borderId="0" xfId="0" applyNumberFormat="1" applyFill="1" applyBorder="1" applyAlignment="1">
      <alignment horizontal="right"/>
    </xf>
    <xf numFmtId="44" fontId="0" fillId="0" borderId="1" xfId="1" applyNumberFormat="1" applyFont="1" applyBorder="1" applyProtection="1"/>
    <xf numFmtId="166" fontId="0" fillId="0" borderId="1" xfId="0" applyNumberFormat="1" applyFill="1" applyBorder="1"/>
    <xf numFmtId="166" fontId="0" fillId="0" borderId="4" xfId="0" applyNumberFormat="1" applyFill="1" applyBorder="1" applyAlignment="1">
      <alignment horizontal="right"/>
    </xf>
    <xf numFmtId="166" fontId="0" fillId="0" borderId="5" xfId="0" applyNumberFormat="1" applyFill="1" applyBorder="1" applyAlignment="1">
      <alignment horizontal="right"/>
    </xf>
    <xf numFmtId="0" fontId="1" fillId="0" borderId="1" xfId="0" applyFont="1" applyFill="1" applyBorder="1" applyAlignment="1">
      <alignment horizontal="center" vertical="center" wrapText="1"/>
    </xf>
    <xf numFmtId="43" fontId="0" fillId="2" borderId="1" xfId="0" applyNumberFormat="1" applyFill="1" applyBorder="1"/>
    <xf numFmtId="43" fontId="0" fillId="2" borderId="4" xfId="0" applyNumberFormat="1" applyFill="1" applyBorder="1" applyAlignment="1">
      <alignment horizontal="right"/>
    </xf>
    <xf numFmtId="43" fontId="0" fillId="2" borderId="5" xfId="0" applyNumberFormat="1" applyFill="1" applyBorder="1" applyAlignment="1">
      <alignment horizontal="right"/>
    </xf>
    <xf numFmtId="165" fontId="1" fillId="2" borderId="1" xfId="0" applyNumberFormat="1" applyFont="1" applyFill="1" applyBorder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64" fontId="0" fillId="0" borderId="4" xfId="0" applyNumberFormat="1" applyBorder="1" applyAlignment="1">
      <alignment horizontal="right"/>
    </xf>
    <xf numFmtId="164" fontId="0" fillId="0" borderId="5" xfId="0" applyNumberFormat="1" applyBorder="1" applyAlignment="1">
      <alignment horizontal="right"/>
    </xf>
    <xf numFmtId="164" fontId="0" fillId="0" borderId="4" xfId="0" applyNumberFormat="1" applyFill="1" applyBorder="1" applyAlignment="1">
      <alignment horizontal="right"/>
    </xf>
    <xf numFmtId="164" fontId="0" fillId="0" borderId="5" xfId="0" applyNumberFormat="1" applyFill="1" applyBorder="1" applyAlignment="1">
      <alignment horizontal="right"/>
    </xf>
    <xf numFmtId="2" fontId="0" fillId="0" borderId="4" xfId="0" applyNumberFormat="1" applyBorder="1" applyAlignment="1">
      <alignment horizontal="right"/>
    </xf>
    <xf numFmtId="2" fontId="0" fillId="0" borderId="5" xfId="0" applyNumberFormat="1" applyBorder="1" applyAlignment="1">
      <alignment horizontal="right"/>
    </xf>
    <xf numFmtId="166" fontId="0" fillId="2" borderId="4" xfId="0" applyNumberFormat="1" applyFill="1" applyBorder="1" applyAlignment="1">
      <alignment horizontal="right"/>
    </xf>
    <xf numFmtId="166" fontId="0" fillId="2" borderId="5" xfId="0" applyNumberFormat="1" applyFill="1" applyBorder="1" applyAlignment="1">
      <alignment horizontal="right"/>
    </xf>
  </cellXfs>
  <cellStyles count="2">
    <cellStyle name="Денежный" xfId="1" builtinId="4"/>
    <cellStyle name="Обычный" xfId="0" builtinId="0"/>
  </cellStyles>
  <dxfs count="0"/>
  <tableStyles count="0" defaultTableStyle="TableStyleMedium2" defaultPivotStyle="PivotStyleMedium9"/>
  <colors>
    <mruColors>
      <color rgb="FFFF5050"/>
      <color rgb="FF69D8FF"/>
      <color rgb="FFFF7979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Q15"/>
  <sheetViews>
    <sheetView tabSelected="1" zoomScale="112" zoomScaleNormal="112" zoomScaleSheetLayoutView="96" workbookViewId="0">
      <selection activeCell="C12" sqref="C12"/>
    </sheetView>
  </sheetViews>
  <sheetFormatPr defaultRowHeight="15" x14ac:dyDescent="0.25"/>
  <cols>
    <col min="3" max="3" width="15" bestFit="1" customWidth="1"/>
    <col min="4" max="4" width="15" customWidth="1"/>
    <col min="5" max="5" width="6" bestFit="1" customWidth="1"/>
    <col min="6" max="6" width="9.28515625" customWidth="1"/>
    <col min="7" max="7" width="9.5703125" customWidth="1"/>
    <col min="8" max="8" width="9.140625" customWidth="1"/>
    <col min="9" max="9" width="12.140625" customWidth="1"/>
    <col min="10" max="10" width="10.140625" customWidth="1"/>
    <col min="11" max="11" width="13.7109375" customWidth="1"/>
    <col min="12" max="12" width="12.5703125" customWidth="1"/>
    <col min="13" max="13" width="13.85546875" customWidth="1"/>
    <col min="14" max="15" width="13.85546875" bestFit="1" customWidth="1"/>
    <col min="16" max="16" width="12.42578125" customWidth="1"/>
    <col min="17" max="17" width="20.42578125" bestFit="1" customWidth="1"/>
  </cols>
  <sheetData>
    <row r="1" spans="1:17" s="1" customFormat="1" ht="76.5" customHeight="1" x14ac:dyDescent="0.25">
      <c r="A1" s="39" t="s">
        <v>0</v>
      </c>
      <c r="B1" s="40"/>
      <c r="C1" s="5" t="s">
        <v>10</v>
      </c>
      <c r="D1" s="5" t="s">
        <v>11</v>
      </c>
      <c r="E1" s="4" t="s">
        <v>1</v>
      </c>
      <c r="F1" s="5" t="s">
        <v>2</v>
      </c>
      <c r="G1" s="5" t="s">
        <v>3</v>
      </c>
      <c r="H1" s="34" t="s">
        <v>4</v>
      </c>
      <c r="I1" s="5" t="s">
        <v>8</v>
      </c>
      <c r="J1" s="5" t="s">
        <v>5</v>
      </c>
      <c r="K1" s="34" t="s">
        <v>6</v>
      </c>
      <c r="L1" s="5" t="s">
        <v>17</v>
      </c>
      <c r="M1" s="20" t="s">
        <v>16</v>
      </c>
      <c r="N1" s="20" t="s">
        <v>13</v>
      </c>
      <c r="O1" s="5" t="s">
        <v>14</v>
      </c>
      <c r="P1" s="5" t="s">
        <v>15</v>
      </c>
      <c r="Q1" s="34" t="s">
        <v>7</v>
      </c>
    </row>
    <row r="2" spans="1:17" x14ac:dyDescent="0.25">
      <c r="A2" s="4">
        <v>2012</v>
      </c>
      <c r="B2" s="21">
        <v>43831</v>
      </c>
      <c r="C2" s="13"/>
      <c r="D2" s="23">
        <f>C2*12</f>
        <v>0</v>
      </c>
      <c r="E2" s="2">
        <v>54</v>
      </c>
      <c r="F2" s="2"/>
      <c r="G2" s="2"/>
      <c r="H2" s="9"/>
      <c r="I2" s="3">
        <v>1.06</v>
      </c>
      <c r="J2" s="7">
        <v>1.02</v>
      </c>
      <c r="K2" s="10">
        <f>I2*J2</f>
        <v>1.0812000000000002</v>
      </c>
      <c r="L2" s="31">
        <f>C2</f>
        <v>0</v>
      </c>
      <c r="M2" s="28">
        <f>D2</f>
        <v>0</v>
      </c>
      <c r="N2" s="35">
        <f>M2-D2</f>
        <v>0</v>
      </c>
      <c r="O2" s="2"/>
      <c r="P2" s="27">
        <v>0</v>
      </c>
      <c r="Q2" s="9"/>
    </row>
    <row r="3" spans="1:17" x14ac:dyDescent="0.25">
      <c r="A3" s="41">
        <v>2013</v>
      </c>
      <c r="B3" s="21">
        <v>43831</v>
      </c>
      <c r="C3" s="23">
        <f>C2*F3</f>
        <v>0</v>
      </c>
      <c r="D3" s="23">
        <f>C3*9</f>
        <v>0</v>
      </c>
      <c r="E3" s="2">
        <v>56</v>
      </c>
      <c r="F3" s="3">
        <f>E3/E2</f>
        <v>1.037037037037037</v>
      </c>
      <c r="G3" s="2"/>
      <c r="H3" s="45">
        <f>F4*F3</f>
        <v>1.075</v>
      </c>
      <c r="I3" s="43">
        <v>1.0549999999999999</v>
      </c>
      <c r="J3" s="47">
        <v>1.02</v>
      </c>
      <c r="K3" s="45">
        <f>I3*J3</f>
        <v>1.0761000000000001</v>
      </c>
      <c r="L3" s="32"/>
      <c r="M3" s="49">
        <f>L4*12</f>
        <v>0</v>
      </c>
      <c r="N3" s="36"/>
      <c r="O3" s="24"/>
      <c r="P3" s="24"/>
      <c r="Q3" s="45" t="e">
        <f>M3/12/C4</f>
        <v>#DIV/0!</v>
      </c>
    </row>
    <row r="4" spans="1:17" x14ac:dyDescent="0.25">
      <c r="A4" s="42"/>
      <c r="B4" s="21">
        <v>44105</v>
      </c>
      <c r="C4" s="12">
        <f>C3*F4</f>
        <v>0</v>
      </c>
      <c r="D4" s="30">
        <f>C4*3</f>
        <v>0</v>
      </c>
      <c r="E4" s="2">
        <v>58.05</v>
      </c>
      <c r="F4" s="3">
        <f>E4/E3</f>
        <v>1.0366071428571428</v>
      </c>
      <c r="G4" s="2"/>
      <c r="H4" s="46"/>
      <c r="I4" s="44"/>
      <c r="J4" s="48"/>
      <c r="K4" s="46"/>
      <c r="L4" s="33">
        <f>C2*K3</f>
        <v>0</v>
      </c>
      <c r="M4" s="50"/>
      <c r="N4" s="37">
        <f>M3-(D3+D4)</f>
        <v>0</v>
      </c>
      <c r="O4" s="27" t="e">
        <f>N4/M3</f>
        <v>#DIV/0!</v>
      </c>
      <c r="P4" s="27" t="e">
        <f>N4/(D4+D3+D2)</f>
        <v>#DIV/0!</v>
      </c>
      <c r="Q4" s="46"/>
    </row>
    <row r="5" spans="1:17" x14ac:dyDescent="0.25">
      <c r="A5" s="41">
        <v>2014</v>
      </c>
      <c r="B5" s="21">
        <v>43831</v>
      </c>
      <c r="C5" s="12">
        <f>C4*F5</f>
        <v>0</v>
      </c>
      <c r="D5" s="30">
        <f>C5*9</f>
        <v>0</v>
      </c>
      <c r="E5" s="2">
        <v>60.59</v>
      </c>
      <c r="F5" s="3">
        <f>E5/E4</f>
        <v>1.0437553832902671</v>
      </c>
      <c r="G5" s="2"/>
      <c r="H5" s="45">
        <f>F6*F5</f>
        <v>1.0701119724375536</v>
      </c>
      <c r="I5" s="43">
        <v>1.05</v>
      </c>
      <c r="J5" s="47">
        <v>1.02</v>
      </c>
      <c r="K5" s="45">
        <f>I5*J5</f>
        <v>1.0710000000000002</v>
      </c>
      <c r="L5" s="32"/>
      <c r="M5" s="49">
        <f>L6*12</f>
        <v>0</v>
      </c>
      <c r="N5" s="36"/>
      <c r="O5" s="24"/>
      <c r="P5" s="24"/>
      <c r="Q5" s="45" t="e">
        <f>M5/12/C6</f>
        <v>#DIV/0!</v>
      </c>
    </row>
    <row r="6" spans="1:17" x14ac:dyDescent="0.25">
      <c r="A6" s="42"/>
      <c r="B6" s="21">
        <v>44105</v>
      </c>
      <c r="C6" s="12">
        <f>C5*F6</f>
        <v>0</v>
      </c>
      <c r="D6" s="30">
        <f>C6*3</f>
        <v>0</v>
      </c>
      <c r="E6" s="2">
        <v>62.12</v>
      </c>
      <c r="F6" s="3">
        <f>E6/E5</f>
        <v>1.0252516916982999</v>
      </c>
      <c r="G6" s="2"/>
      <c r="H6" s="46"/>
      <c r="I6" s="44"/>
      <c r="J6" s="48"/>
      <c r="K6" s="46"/>
      <c r="L6" s="33">
        <f>L4*K5</f>
        <v>0</v>
      </c>
      <c r="M6" s="50"/>
      <c r="N6" s="37">
        <f>M5-(D5+D6)</f>
        <v>0</v>
      </c>
      <c r="O6" s="27" t="e">
        <f>N6/M5</f>
        <v>#DIV/0!</v>
      </c>
      <c r="P6" s="27" t="e">
        <f>(N4+N6)/(D5+D6+D4+D3+D2)</f>
        <v>#DIV/0!</v>
      </c>
      <c r="Q6" s="46"/>
    </row>
    <row r="7" spans="1:17" x14ac:dyDescent="0.25">
      <c r="A7" s="4">
        <v>2015</v>
      </c>
      <c r="B7" s="21">
        <v>43831</v>
      </c>
      <c r="C7" s="12">
        <f>C6*H7</f>
        <v>0</v>
      </c>
      <c r="D7" s="30">
        <f>C7*12</f>
        <v>0</v>
      </c>
      <c r="E7" s="2">
        <v>66.78</v>
      </c>
      <c r="F7" s="3">
        <f t="shared" ref="F7:F13" si="0">E7/E6</f>
        <v>1.0750160978750805</v>
      </c>
      <c r="G7" s="2"/>
      <c r="H7" s="10">
        <f t="shared" ref="H7:H9" si="1">F7</f>
        <v>1.0750160978750805</v>
      </c>
      <c r="I7" s="3">
        <v>1.1220000000000001</v>
      </c>
      <c r="J7" s="7">
        <v>1.02</v>
      </c>
      <c r="K7" s="10">
        <f t="shared" ref="K7:K13" si="2">I7*J7</f>
        <v>1.1444400000000001</v>
      </c>
      <c r="L7" s="31">
        <f>L6*K7</f>
        <v>0</v>
      </c>
      <c r="M7" s="28">
        <f>L7*12</f>
        <v>0</v>
      </c>
      <c r="N7" s="35">
        <f>M7-D7</f>
        <v>0</v>
      </c>
      <c r="O7" s="27" t="e">
        <f>N7/M7</f>
        <v>#DIV/0!</v>
      </c>
      <c r="P7" s="27" t="e">
        <f>(N4+N6+N7)/(D7+D5+D6+D4+D3+D2)</f>
        <v>#DIV/0!</v>
      </c>
      <c r="Q7" s="10" t="e">
        <f t="shared" ref="Q7:Q13" si="3">M7/12/C7</f>
        <v>#DIV/0!</v>
      </c>
    </row>
    <row r="8" spans="1:17" x14ac:dyDescent="0.25">
      <c r="A8" s="4">
        <v>2016</v>
      </c>
      <c r="B8" s="21">
        <v>43862</v>
      </c>
      <c r="C8" s="12">
        <f>C7*H8</f>
        <v>0</v>
      </c>
      <c r="D8" s="30">
        <f>C7+C8*11</f>
        <v>0</v>
      </c>
      <c r="E8" s="2">
        <v>69.45</v>
      </c>
      <c r="F8" s="3">
        <f t="shared" si="0"/>
        <v>1.0399820305480683</v>
      </c>
      <c r="G8" s="2"/>
      <c r="H8" s="10">
        <f t="shared" si="1"/>
        <v>1.0399820305480683</v>
      </c>
      <c r="I8" s="3">
        <v>1.0580000000000001</v>
      </c>
      <c r="J8" s="7">
        <v>1.02</v>
      </c>
      <c r="K8" s="10">
        <f t="shared" si="2"/>
        <v>1.0791600000000001</v>
      </c>
      <c r="L8" s="31">
        <f t="shared" ref="L8:L13" si="4">L7*K8</f>
        <v>0</v>
      </c>
      <c r="M8" s="28">
        <f t="shared" ref="M8:M13" si="5">L8*12</f>
        <v>0</v>
      </c>
      <c r="N8" s="35">
        <f>M8-D8</f>
        <v>0</v>
      </c>
      <c r="O8" s="27" t="e">
        <f t="shared" ref="O8:O13" si="6">N8/M8</f>
        <v>#DIV/0!</v>
      </c>
      <c r="P8" s="27" t="e">
        <f>(N8+N4+N6+N7)/(D8+D7+D5+D6+D4+D3+D2)</f>
        <v>#DIV/0!</v>
      </c>
      <c r="Q8" s="10" t="e">
        <f t="shared" si="3"/>
        <v>#DIV/0!</v>
      </c>
    </row>
    <row r="9" spans="1:17" x14ac:dyDescent="0.25">
      <c r="A9" s="4">
        <v>2017</v>
      </c>
      <c r="B9" s="21">
        <v>43862</v>
      </c>
      <c r="C9" s="12">
        <f>C8*H9</f>
        <v>0</v>
      </c>
      <c r="D9" s="30">
        <f>C8+C9*11</f>
        <v>0</v>
      </c>
      <c r="E9" s="2">
        <v>72.23</v>
      </c>
      <c r="F9" s="3">
        <f t="shared" si="0"/>
        <v>1.0400287976961844</v>
      </c>
      <c r="G9" s="2"/>
      <c r="H9" s="10">
        <f t="shared" si="1"/>
        <v>1.0400287976961844</v>
      </c>
      <c r="I9" s="3">
        <v>1.032</v>
      </c>
      <c r="J9" s="7">
        <v>1.02</v>
      </c>
      <c r="K9" s="10">
        <f t="shared" si="2"/>
        <v>1.05264</v>
      </c>
      <c r="L9" s="31">
        <f t="shared" si="4"/>
        <v>0</v>
      </c>
      <c r="M9" s="28">
        <f t="shared" si="5"/>
        <v>0</v>
      </c>
      <c r="N9" s="35">
        <f>M9-D9</f>
        <v>0</v>
      </c>
      <c r="O9" s="27" t="e">
        <f t="shared" si="6"/>
        <v>#DIV/0!</v>
      </c>
      <c r="P9" s="27" t="e">
        <f>(N9+N8+N4+N6+N7)/(D9+D8+D7+D5+D6+D4+D3+D2)</f>
        <v>#DIV/0!</v>
      </c>
      <c r="Q9" s="10" t="e">
        <f t="shared" si="3"/>
        <v>#DIV/0!</v>
      </c>
    </row>
    <row r="10" spans="1:17" x14ac:dyDescent="0.25">
      <c r="A10" s="4">
        <v>2018</v>
      </c>
      <c r="B10" s="21">
        <v>43831</v>
      </c>
      <c r="C10" s="12">
        <f>C9*H10</f>
        <v>0</v>
      </c>
      <c r="D10" s="30">
        <f>C10*12</f>
        <v>0</v>
      </c>
      <c r="E10" s="2">
        <v>72.23</v>
      </c>
      <c r="F10" s="3">
        <f>E10/E9</f>
        <v>1</v>
      </c>
      <c r="G10" s="3">
        <v>1.04</v>
      </c>
      <c r="H10" s="10">
        <f>F10*G10</f>
        <v>1.04</v>
      </c>
      <c r="I10" s="3">
        <v>1.034</v>
      </c>
      <c r="J10" s="7">
        <v>1.02</v>
      </c>
      <c r="K10" s="10">
        <f t="shared" si="2"/>
        <v>1.0546800000000001</v>
      </c>
      <c r="L10" s="31">
        <f t="shared" si="4"/>
        <v>0</v>
      </c>
      <c r="M10" s="28">
        <f t="shared" si="5"/>
        <v>0</v>
      </c>
      <c r="N10" s="35">
        <f t="shared" ref="N10:N13" si="7">M10-D10</f>
        <v>0</v>
      </c>
      <c r="O10" s="27" t="e">
        <f t="shared" si="6"/>
        <v>#DIV/0!</v>
      </c>
      <c r="P10" s="27" t="e">
        <f>(N10+N9+N8+N4+N6+N7)/(D10+D9+D8+D7+D5+D6+D4+D3+D2)</f>
        <v>#DIV/0!</v>
      </c>
      <c r="Q10" s="10" t="e">
        <f t="shared" si="3"/>
        <v>#DIV/0!</v>
      </c>
    </row>
    <row r="11" spans="1:17" x14ac:dyDescent="0.25">
      <c r="A11" s="4">
        <v>2019</v>
      </c>
      <c r="B11" s="21">
        <v>44105</v>
      </c>
      <c r="C11" s="13"/>
      <c r="D11" s="23">
        <f>C10*9+C11*3</f>
        <v>0</v>
      </c>
      <c r="E11" s="2">
        <v>73.680000000000007</v>
      </c>
      <c r="F11" s="3">
        <f>E11/E10</f>
        <v>1.0200747611795653</v>
      </c>
      <c r="G11" s="3">
        <v>1.0429999999999999</v>
      </c>
      <c r="H11" s="10">
        <f>F11*G11</f>
        <v>1.0639379759102865</v>
      </c>
      <c r="I11" s="3">
        <v>1.038</v>
      </c>
      <c r="J11" s="7">
        <v>1.02</v>
      </c>
      <c r="K11" s="10">
        <f t="shared" si="2"/>
        <v>1.0587600000000001</v>
      </c>
      <c r="L11" s="31">
        <f t="shared" si="4"/>
        <v>0</v>
      </c>
      <c r="M11" s="28">
        <f t="shared" si="5"/>
        <v>0</v>
      </c>
      <c r="N11" s="35">
        <f t="shared" si="7"/>
        <v>0</v>
      </c>
      <c r="O11" s="27" t="e">
        <f t="shared" si="6"/>
        <v>#DIV/0!</v>
      </c>
      <c r="P11" s="27" t="e">
        <f>(N11+N10+N9+N8+N4+N6+N7)/(D11+D10+D9+D8+D7+D5+D6+D4+D3+D2)</f>
        <v>#DIV/0!</v>
      </c>
      <c r="Q11" s="10" t="e">
        <f t="shared" si="3"/>
        <v>#DIV/0!</v>
      </c>
    </row>
    <row r="12" spans="1:17" x14ac:dyDescent="0.25">
      <c r="A12" s="4">
        <v>2020</v>
      </c>
      <c r="B12" s="21">
        <v>44105</v>
      </c>
      <c r="C12" s="13"/>
      <c r="D12" s="23">
        <f>C11*9+C12*3</f>
        <v>0</v>
      </c>
      <c r="E12" s="2">
        <v>73.680000000000007</v>
      </c>
      <c r="F12" s="3">
        <f t="shared" si="0"/>
        <v>1</v>
      </c>
      <c r="G12" s="3">
        <v>1.03</v>
      </c>
      <c r="H12" s="10">
        <f>F12*G12</f>
        <v>1.03</v>
      </c>
      <c r="I12" s="3">
        <v>1.03</v>
      </c>
      <c r="J12" s="7">
        <v>1.02</v>
      </c>
      <c r="K12" s="10">
        <f t="shared" si="2"/>
        <v>1.0506</v>
      </c>
      <c r="L12" s="31">
        <f t="shared" si="4"/>
        <v>0</v>
      </c>
      <c r="M12" s="28">
        <f t="shared" si="5"/>
        <v>0</v>
      </c>
      <c r="N12" s="35">
        <f t="shared" si="7"/>
        <v>0</v>
      </c>
      <c r="O12" s="27" t="e">
        <f t="shared" si="6"/>
        <v>#DIV/0!</v>
      </c>
      <c r="P12" s="27" t="e">
        <f>(N12+N11+N10+N9+N8+N4+N6+N7)/(D12+D11+D10+D9+D8+D7+D5+D6+D4+D3+D2)</f>
        <v>#DIV/0!</v>
      </c>
      <c r="Q12" s="10" t="e">
        <f t="shared" si="3"/>
        <v>#DIV/0!</v>
      </c>
    </row>
    <row r="13" spans="1:17" x14ac:dyDescent="0.25">
      <c r="A13" s="8">
        <v>2021</v>
      </c>
      <c r="B13" s="21">
        <v>44105</v>
      </c>
      <c r="C13" s="12">
        <f>C12*H13</f>
        <v>0</v>
      </c>
      <c r="D13" s="30">
        <f>C12*9+C13*3</f>
        <v>0</v>
      </c>
      <c r="E13" s="9">
        <v>73.680000000000007</v>
      </c>
      <c r="F13" s="3">
        <f t="shared" si="0"/>
        <v>1</v>
      </c>
      <c r="G13" s="10">
        <v>1.0369999999999999</v>
      </c>
      <c r="H13" s="10">
        <f>F13*G13</f>
        <v>1.0369999999999999</v>
      </c>
      <c r="I13" s="10">
        <v>1.0369999999999999</v>
      </c>
      <c r="J13" s="11">
        <v>1.02</v>
      </c>
      <c r="K13" s="10">
        <f t="shared" si="2"/>
        <v>1.0577399999999999</v>
      </c>
      <c r="L13" s="31">
        <f t="shared" si="4"/>
        <v>0</v>
      </c>
      <c r="M13" s="28">
        <f t="shared" si="5"/>
        <v>0</v>
      </c>
      <c r="N13" s="35">
        <f t="shared" si="7"/>
        <v>0</v>
      </c>
      <c r="O13" s="27" t="e">
        <f t="shared" si="6"/>
        <v>#DIV/0!</v>
      </c>
      <c r="P13" s="27" t="e">
        <f>(N13+N12+N11+N10+N9+N8+N4+N6+N7)/(D13+D12+D11+D10+D9+D8+D7+D5+D6+D4+D3+D2)</f>
        <v>#DIV/0!</v>
      </c>
      <c r="Q13" s="10" t="e">
        <f t="shared" si="3"/>
        <v>#DIV/0!</v>
      </c>
    </row>
    <row r="14" spans="1:17" x14ac:dyDescent="0.25">
      <c r="A14" s="25" t="s">
        <v>12</v>
      </c>
      <c r="B14" s="21"/>
      <c r="C14" s="12"/>
      <c r="D14" s="26">
        <f>SUM(D2:D13)</f>
        <v>0</v>
      </c>
      <c r="E14" s="9"/>
      <c r="F14" s="3"/>
      <c r="G14" s="10"/>
      <c r="H14" s="10"/>
      <c r="I14" s="10"/>
      <c r="J14" s="11"/>
      <c r="K14" s="10"/>
      <c r="L14" s="31"/>
      <c r="M14" s="38">
        <f>SUM(M2:M13)</f>
        <v>0</v>
      </c>
      <c r="N14" s="38">
        <f>SUM(N2:N13)</f>
        <v>0</v>
      </c>
      <c r="O14" s="6"/>
      <c r="P14" s="27"/>
      <c r="Q14" s="10"/>
    </row>
    <row r="15" spans="1:17" x14ac:dyDescent="0.25">
      <c r="A15" s="22" t="s">
        <v>9</v>
      </c>
      <c r="B15" s="14"/>
      <c r="C15" s="18"/>
      <c r="D15" s="18"/>
      <c r="E15" s="15"/>
      <c r="F15" s="16"/>
      <c r="G15" s="16"/>
      <c r="H15" s="16"/>
      <c r="I15" s="16"/>
      <c r="J15" s="17"/>
      <c r="K15" s="29"/>
      <c r="L15" s="29"/>
      <c r="M15" s="19"/>
      <c r="N15" s="19"/>
      <c r="O15" s="19"/>
      <c r="P15" s="19"/>
      <c r="Q15" s="16"/>
    </row>
  </sheetData>
  <sheetProtection password="C69C" sheet="1" objects="1" scenarios="1" selectLockedCells="1"/>
  <mergeCells count="15">
    <mergeCell ref="Q3:Q4"/>
    <mergeCell ref="Q5:Q6"/>
    <mergeCell ref="J3:J4"/>
    <mergeCell ref="J5:J6"/>
    <mergeCell ref="K3:K4"/>
    <mergeCell ref="K5:K6"/>
    <mergeCell ref="M3:M4"/>
    <mergeCell ref="M5:M6"/>
    <mergeCell ref="A1:B1"/>
    <mergeCell ref="A3:A4"/>
    <mergeCell ref="A5:A6"/>
    <mergeCell ref="I3:I4"/>
    <mergeCell ref="I5:I6"/>
    <mergeCell ref="H3:H4"/>
    <mergeCell ref="H5:H6"/>
  </mergeCells>
  <pageMargins left="0.70866141732283472" right="0.70866141732283472" top="0.74803149606299213" bottom="0.74803149606299213" header="0.31496062992125984" footer="0.31496062992125984"/>
  <pageSetup paperSize="9" scale="7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РЕально</vt:lpstr>
      <vt:lpstr>РЕально!Область_печати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2020-12-11T13:52:11Z</dcterms:modified>
</cp:coreProperties>
</file>